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Stella\Desktop\"/>
    </mc:Choice>
  </mc:AlternateContent>
  <xr:revisionPtr revIDLastSave="0" documentId="13_ncr:1_{D7C48784-A94A-42B4-9443-080DD937ECA0}" xr6:coauthVersionLast="37" xr6:coauthVersionMax="37" xr10:uidLastSave="{00000000-0000-0000-0000-000000000000}"/>
  <bookViews>
    <workbookView xWindow="0" yWindow="0" windowWidth="21570" windowHeight="6780" activeTab="1" xr2:uid="{00000000-000D-0000-FFFF-FFFF00000000}"/>
  </bookViews>
  <sheets>
    <sheet name="robot" sheetId="2" r:id="rId1"/>
    <sheet name="sprue picker" sheetId="1" r:id="rId2"/>
  </sheets>
  <calcPr calcId="162913"/>
</workbook>
</file>

<file path=xl/calcChain.xml><?xml version="1.0" encoding="utf-8"?>
<calcChain xmlns="http://schemas.openxmlformats.org/spreadsheetml/2006/main">
  <c r="C47" i="2" l="1"/>
  <c r="H47" i="2" s="1"/>
  <c r="E42" i="2"/>
  <c r="H42" i="2" s="1"/>
  <c r="H37" i="2"/>
  <c r="C37" i="2"/>
  <c r="C31" i="2"/>
  <c r="H31" i="2" s="1"/>
  <c r="H32" i="2" s="1"/>
  <c r="E26" i="2"/>
  <c r="B26" i="2"/>
  <c r="A26" i="2"/>
  <c r="C26" i="2" s="1"/>
  <c r="C25" i="2"/>
  <c r="E19" i="2"/>
  <c r="C19" i="2"/>
  <c r="H19" i="2" s="1"/>
  <c r="C15" i="2"/>
  <c r="E15" i="2" s="1"/>
  <c r="B15" i="2"/>
  <c r="A15" i="2"/>
  <c r="B6" i="2"/>
  <c r="C47" i="1"/>
  <c r="H47" i="1" s="1"/>
  <c r="E42" i="1"/>
  <c r="H42" i="1" s="1"/>
  <c r="C37" i="1"/>
  <c r="H37" i="1" s="1"/>
  <c r="C31" i="1"/>
  <c r="H31" i="1" s="1"/>
  <c r="H32" i="1" s="1"/>
  <c r="E26" i="1"/>
  <c r="B26" i="1"/>
  <c r="A26" i="1"/>
  <c r="C25" i="1"/>
  <c r="E19" i="1"/>
  <c r="C19" i="1"/>
  <c r="B15" i="1"/>
  <c r="A15" i="1"/>
  <c r="B6" i="1"/>
  <c r="H26" i="2" l="1"/>
  <c r="C26" i="1"/>
  <c r="H26" i="1" s="1"/>
  <c r="B7" i="2"/>
  <c r="B9" i="2" s="1"/>
  <c r="B8" i="2"/>
  <c r="H20" i="2"/>
  <c r="H19" i="1"/>
  <c r="H20" i="1" s="1"/>
  <c r="C15" i="1"/>
  <c r="E15" i="1" s="1"/>
  <c r="B7" i="1" l="1"/>
  <c r="B9" i="1" s="1"/>
  <c r="B8" i="1" l="1"/>
</calcChain>
</file>

<file path=xl/sharedStrings.xml><?xml version="1.0" encoding="utf-8"?>
<sst xmlns="http://schemas.openxmlformats.org/spreadsheetml/2006/main" count="224" uniqueCount="93">
  <si>
    <t>DO THE MATH !</t>
  </si>
  <si>
    <t>x</t>
  </si>
  <si>
    <t>(PCS./ Month )</t>
  </si>
  <si>
    <t>PCS / Mold</t>
  </si>
  <si>
    <t>RATE</t>
  </si>
  <si>
    <t>%</t>
  </si>
  <si>
    <t>(sec./cycle)</t>
  </si>
  <si>
    <t>Change</t>
  </si>
  <si>
    <t>Hourly Rate</t>
  </si>
  <si>
    <t>Hrs/Yr</t>
  </si>
  <si>
    <t>Utilization</t>
  </si>
  <si>
    <t>Capacity ($'s &amp; Hrs/Yr)</t>
  </si>
  <si>
    <t>15 Hr / Day</t>
  </si>
  <si>
    <t>Cost/1000 Parts / yr</t>
  </si>
  <si>
    <t>Parts/</t>
  </si>
  <si>
    <t>Value Based On</t>
  </si>
  <si>
    <t>Yield (%)</t>
  </si>
  <si>
    <t>Cost/1000 Parts</t>
  </si>
  <si>
    <t>Cycle</t>
  </si>
  <si>
    <t>Current Rates &amp; Utilization</t>
  </si>
  <si>
    <t>Parts</t>
  </si>
  <si>
    <t>Average Part Cost/Yield Improvement is the value of the additional parts realized with increased yelds.  This value is based on the current production rate/cost and the Proposed Yield, not including increases in production due to improved cycle times.</t>
  </si>
  <si>
    <t>Hour</t>
  </si>
  <si>
    <t>Based on % Utilization</t>
  </si>
  <si>
    <t>Labor Savings is based on the reduction of burdened direct labor associated with operating the IMM for the specific application sighted.  The savings is calculated based on the yearly total hours of operation de-rated by the % utilization.</t>
  </si>
  <si>
    <t>Depreciation</t>
  </si>
  <si>
    <t>Tax</t>
  </si>
  <si>
    <t>Robot</t>
  </si>
  <si>
    <t xml:space="preserve">Annual </t>
  </si>
  <si>
    <t>Period (Yrs.)</t>
  </si>
  <si>
    <t>Interest Rate</t>
  </si>
  <si>
    <t>Rate</t>
  </si>
  <si>
    <t>Price</t>
  </si>
  <si>
    <t>Tax Benefit</t>
  </si>
  <si>
    <t>Tax Benefit is based on the yearly depreciation of the capitol equipment and any interest incurred as a result of financing the purchase.</t>
  </si>
  <si>
    <t>Annual Savings From</t>
  </si>
  <si>
    <t>Repairs</t>
  </si>
  <si>
    <t>Tool Repair</t>
  </si>
  <si>
    <t xml:space="preserve">Mold Repair Savings is based upon part sensing capabilities that the robot will possess that will prevent clamp closing on parts failing to eject </t>
  </si>
  <si>
    <t>HYROBOTICS CORP. ( www.hyrobotics.com )</t>
  </si>
  <si>
    <t>5319 Brown Ave</t>
  </si>
  <si>
    <t>St.Louis MO 63120, www.hyrobotics.com</t>
  </si>
  <si>
    <t>Investment</t>
  </si>
  <si>
    <t>Robot price / Machine</t>
  </si>
  <si>
    <t>Robot Cost</t>
  </si>
  <si>
    <t>Reason</t>
  </si>
  <si>
    <t>Input Sky color line</t>
  </si>
  <si>
    <t>Cost</t>
  </si>
  <si>
    <t>Return / Year</t>
  </si>
  <si>
    <t>Return %</t>
  </si>
  <si>
    <t>% / Year</t>
  </si>
  <si>
    <t>Safety</t>
  </si>
  <si>
    <t>Productivity</t>
  </si>
  <si>
    <t>Quality Improvement</t>
  </si>
  <si>
    <t>New Technology</t>
  </si>
  <si>
    <t>Increase Asset</t>
  </si>
  <si>
    <t>Total Production</t>
  </si>
  <si>
    <t xml:space="preserve">Cavity </t>
  </si>
  <si>
    <t>Current Cost</t>
  </si>
  <si>
    <t>Machine RATE</t>
  </si>
  <si>
    <t>$ / Part</t>
  </si>
  <si>
    <t>Need time / Month</t>
  </si>
  <si>
    <t>Improved Time / Month</t>
  </si>
  <si>
    <t>Save time / Month</t>
  </si>
  <si>
    <t>Save time / year</t>
  </si>
  <si>
    <t>1. Cycle time Improvement</t>
  </si>
  <si>
    <t>IMM Rate</t>
  </si>
  <si>
    <t>Average</t>
  </si>
  <si>
    <t>IMM Usage / Year</t>
  </si>
  <si>
    <t>Additional Usage time / year</t>
  </si>
  <si>
    <t>Due to extra production time of Injection molding machine due to Improved cycle time</t>
  </si>
  <si>
    <t>2. Quality Improvement /  Reduced SCRAP   (Average Part Cost)</t>
  </si>
  <si>
    <t>Cost for Rejected Parts</t>
  </si>
  <si>
    <t>Reject ( % )</t>
  </si>
  <si>
    <t>Saving / Year</t>
  </si>
  <si>
    <t>Additional Resin saving and also scrap saving due to Automation Investment</t>
  </si>
  <si>
    <t>3. Production energy cost saving, Facility usage saving  (Average Part Cost/Yield Improvement )</t>
  </si>
  <si>
    <t>Current</t>
  </si>
  <si>
    <t>4. Labor Saving</t>
  </si>
  <si>
    <t>Before Automation</t>
  </si>
  <si>
    <t>After Automation</t>
  </si>
  <si>
    <t>Rate / Hr</t>
  </si>
  <si>
    <t>Parts Pick / Sprue Sort</t>
  </si>
  <si>
    <t xml:space="preserve">Other Work </t>
  </si>
  <si>
    <t>5.   Depreciation &amp; Interest</t>
  </si>
  <si>
    <t xml:space="preserve">6.  Mold Repair Cost </t>
  </si>
  <si>
    <t xml:space="preserve">Robot Investmentvs  Payback </t>
  </si>
  <si>
    <t xml:space="preserve">Sprue Picker  Investmentvs  Payback </t>
  </si>
  <si>
    <t>4. Labor Saving / Yr</t>
  </si>
  <si>
    <t>5.   Depreciation &amp; Interest / Yr</t>
  </si>
  <si>
    <t>6.  Mold Repair Cost  / Yr</t>
  </si>
  <si>
    <t>2. Quality Improvement /  Reduced SCRAP   (Average Part Cost) / Yr</t>
  </si>
  <si>
    <t>1. Cycle time Improvement / 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</si>
</sst>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3" formatCode="_(* #,##0.00_);_(* \(#,##0.00\);_(* &quot;-&quot;??_);_(@_)"/>
    <numFmt numFmtId="164" formatCode="0.0"/>
    <numFmt numFmtId="165" formatCode="0.0%"/>
    <numFmt numFmtId="166" formatCode="#,##0.0"/>
  </numFmts>
  <fonts count="22" x14ac:knownFonts="1">
    <font>
      <sz val="11"/>
      <color theme="1"/>
      <name val="Calibri"/>
      <family val="2"/>
      <scheme val="minor"/>
    </font>
    <font>
      <sz val="11"/>
      <color theme="1"/>
      <name val="Calibri"/>
      <family val="2"/>
      <scheme val="minor"/>
    </font>
    <font>
      <b/>
      <u/>
      <sz val="10"/>
      <name val="MS Sans Serif"/>
      <family val="2"/>
    </font>
    <font>
      <sz val="9"/>
      <name val="Arial"/>
      <family val="2"/>
    </font>
    <font>
      <sz val="9"/>
      <name val="MS Sans Serif"/>
    </font>
    <font>
      <b/>
      <i/>
      <u/>
      <sz val="11"/>
      <color indexed="10"/>
      <name val="Arial Narrow"/>
      <family val="2"/>
    </font>
    <font>
      <sz val="8.5"/>
      <name val="Arial Narrow"/>
      <family val="2"/>
    </font>
    <font>
      <b/>
      <sz val="8.5"/>
      <name val="Arial Narrow"/>
      <family val="2"/>
    </font>
    <font>
      <b/>
      <i/>
      <sz val="10"/>
      <color theme="8" tint="-0.499984740745262"/>
      <name val="Arial Narrow"/>
      <family val="2"/>
    </font>
    <font>
      <b/>
      <i/>
      <u/>
      <sz val="20"/>
      <name val="Arial Narrow"/>
      <family val="2"/>
    </font>
    <font>
      <b/>
      <sz val="12"/>
      <color indexed="10"/>
      <name val="Arial Narrow"/>
      <family val="2"/>
    </font>
    <font>
      <b/>
      <u/>
      <sz val="8.5"/>
      <name val="Arial Narrow"/>
      <family val="2"/>
    </font>
    <font>
      <b/>
      <i/>
      <sz val="8.5"/>
      <name val="Arial Narrow"/>
      <family val="2"/>
    </font>
    <font>
      <b/>
      <sz val="8.5"/>
      <color theme="8" tint="-0.499984740745262"/>
      <name val="Arial Narrow"/>
      <family val="2"/>
    </font>
    <font>
      <sz val="8.5"/>
      <color theme="8" tint="-0.499984740745262"/>
      <name val="Arial Narrow"/>
      <family val="2"/>
    </font>
    <font>
      <b/>
      <sz val="10"/>
      <name val="Arial Narrow"/>
      <family val="2"/>
    </font>
    <font>
      <b/>
      <i/>
      <sz val="10"/>
      <color rgb="FFFF0000"/>
      <name val="Arial Narrow"/>
      <family val="2"/>
    </font>
    <font>
      <b/>
      <i/>
      <sz val="11"/>
      <name val="Arial Narrow"/>
      <family val="2"/>
    </font>
    <font>
      <i/>
      <sz val="8"/>
      <name val="Arial Narrow"/>
      <family val="2"/>
    </font>
    <font>
      <b/>
      <i/>
      <sz val="10"/>
      <name val="Arial Narrow"/>
      <family val="2"/>
    </font>
    <font>
      <b/>
      <i/>
      <sz val="10"/>
      <color theme="1" tint="4.9989318521683403E-2"/>
      <name val="Arial Narrow"/>
      <family val="2"/>
    </font>
    <font>
      <b/>
      <u/>
      <sz val="8"/>
      <name val="Arial Narrow"/>
      <family val="2"/>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98E1F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2" fillId="0" borderId="1" xfId="0" applyFont="1" applyFill="1" applyBorder="1" applyAlignment="1">
      <alignment horizontal="centerContinuous" vertical="center"/>
    </xf>
    <xf numFmtId="0" fontId="3" fillId="0" borderId="2" xfId="0" applyFont="1" applyFill="1" applyBorder="1" applyAlignment="1">
      <alignment horizontal="centerContinuous"/>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6" fillId="0" borderId="0" xfId="0" applyFont="1" applyFill="1" applyBorder="1" applyAlignment="1">
      <alignment horizontal="center"/>
    </xf>
    <xf numFmtId="0" fontId="6" fillId="0" borderId="1" xfId="0" applyFont="1" applyFill="1" applyBorder="1" applyAlignment="1"/>
    <xf numFmtId="0" fontId="6" fillId="0" borderId="2" xfId="0" applyFont="1" applyFill="1" applyBorder="1" applyAlignment="1"/>
    <xf numFmtId="0" fontId="6" fillId="0" borderId="3" xfId="0" applyFont="1" applyFill="1" applyBorder="1" applyAlignment="1"/>
    <xf numFmtId="0" fontId="7" fillId="0" borderId="6" xfId="0" applyFont="1" applyFill="1" applyBorder="1" applyAlignment="1">
      <alignment horizontal="right"/>
    </xf>
    <xf numFmtId="0" fontId="7" fillId="0" borderId="6" xfId="0" applyFont="1" applyFill="1" applyBorder="1" applyAlignment="1">
      <alignment horizontal="left"/>
    </xf>
    <xf numFmtId="8" fontId="8" fillId="2" borderId="10" xfId="0" applyNumberFormat="1" applyFont="1" applyFill="1" applyBorder="1" applyAlignment="1">
      <alignment horizontal="center"/>
    </xf>
    <xf numFmtId="0" fontId="6" fillId="0" borderId="11" xfId="0" applyFont="1" applyFill="1" applyBorder="1"/>
    <xf numFmtId="0" fontId="7" fillId="0" borderId="11" xfId="0" applyFont="1" applyFill="1" applyBorder="1" applyAlignment="1"/>
    <xf numFmtId="0" fontId="6" fillId="0" borderId="7" xfId="0" applyFont="1" applyFill="1" applyBorder="1" applyAlignment="1"/>
    <xf numFmtId="0" fontId="6" fillId="0" borderId="11" xfId="0" applyFont="1" applyFill="1" applyBorder="1" applyAlignment="1"/>
    <xf numFmtId="0" fontId="7" fillId="0" borderId="7" xfId="0" applyFont="1" applyFill="1" applyBorder="1" applyAlignment="1">
      <alignment horizontal="left"/>
    </xf>
    <xf numFmtId="0" fontId="6" fillId="0" borderId="4" xfId="0" applyFont="1" applyFill="1" applyBorder="1" applyAlignment="1"/>
    <xf numFmtId="0" fontId="6" fillId="0" borderId="0" xfId="0" applyFont="1" applyFill="1" applyBorder="1" applyAlignment="1"/>
    <xf numFmtId="0" fontId="6" fillId="0" borderId="5" xfId="0" applyFont="1" applyFill="1" applyBorder="1" applyAlignment="1"/>
    <xf numFmtId="8" fontId="10" fillId="0" borderId="11" xfId="2" applyNumberFormat="1" applyFont="1" applyFill="1" applyBorder="1" applyAlignment="1">
      <alignment horizontal="center"/>
    </xf>
    <xf numFmtId="10" fontId="12" fillId="0" borderId="11" xfId="3" applyNumberFormat="1" applyFont="1" applyFill="1" applyBorder="1" applyAlignment="1">
      <alignment horizontal="center"/>
    </xf>
    <xf numFmtId="2" fontId="12" fillId="0" borderId="11" xfId="0" applyNumberFormat="1" applyFont="1" applyFill="1" applyBorder="1" applyAlignment="1">
      <alignment horizontal="center"/>
    </xf>
    <xf numFmtId="2" fontId="6" fillId="0" borderId="4" xfId="0" applyNumberFormat="1" applyFont="1" applyFill="1" applyBorder="1" applyAlignment="1">
      <alignment horizontal="center"/>
    </xf>
    <xf numFmtId="0" fontId="7" fillId="0" borderId="6" xfId="0" applyFont="1" applyFill="1" applyBorder="1" applyAlignment="1">
      <alignment horizontal="center"/>
    </xf>
    <xf numFmtId="0" fontId="7" fillId="0" borderId="11" xfId="0" applyFont="1" applyFill="1" applyBorder="1" applyAlignment="1">
      <alignment horizontal="center"/>
    </xf>
    <xf numFmtId="0" fontId="7" fillId="0" borderId="7" xfId="0" applyFont="1" applyFill="1" applyBorder="1" applyAlignment="1">
      <alignment horizontal="center"/>
    </xf>
    <xf numFmtId="0" fontId="11" fillId="0" borderId="6" xfId="0" applyFont="1" applyFill="1" applyBorder="1" applyAlignment="1">
      <alignment horizontal="center"/>
    </xf>
    <xf numFmtId="0" fontId="11" fillId="0" borderId="11" xfId="0" applyFont="1" applyFill="1" applyBorder="1" applyAlignment="1">
      <alignment horizontal="center"/>
    </xf>
    <xf numFmtId="0" fontId="11" fillId="0" borderId="7" xfId="0" applyFont="1" applyFill="1" applyBorder="1" applyAlignment="1">
      <alignment horizontal="center"/>
    </xf>
    <xf numFmtId="3" fontId="13" fillId="2" borderId="14" xfId="0" applyNumberFormat="1" applyFont="1" applyFill="1" applyBorder="1" applyAlignment="1">
      <alignment horizontal="center"/>
    </xf>
    <xf numFmtId="0" fontId="13" fillId="2" borderId="14" xfId="0" applyFont="1" applyFill="1" applyBorder="1" applyAlignment="1">
      <alignment horizontal="center"/>
    </xf>
    <xf numFmtId="0" fontId="14" fillId="2" borderId="15" xfId="0" applyFont="1" applyFill="1" applyBorder="1" applyAlignment="1"/>
    <xf numFmtId="42" fontId="13" fillId="2" borderId="15" xfId="2" applyFont="1" applyFill="1" applyBorder="1" applyAlignment="1">
      <alignment horizontal="center"/>
    </xf>
    <xf numFmtId="8" fontId="15" fillId="3" borderId="19" xfId="0" applyNumberFormat="1" applyFont="1" applyFill="1" applyBorder="1" applyAlignment="1">
      <alignment horizontal="center"/>
    </xf>
    <xf numFmtId="0" fontId="7" fillId="3" borderId="20" xfId="0" applyFont="1" applyFill="1" applyBorder="1" applyAlignment="1">
      <alignment horizontal="center"/>
    </xf>
    <xf numFmtId="0" fontId="6" fillId="3" borderId="21" xfId="0" applyFont="1" applyFill="1" applyBorder="1" applyAlignment="1"/>
    <xf numFmtId="42" fontId="7" fillId="3" borderId="22" xfId="2" applyFont="1" applyFill="1" applyBorder="1" applyAlignment="1">
      <alignment horizontal="center"/>
    </xf>
    <xf numFmtId="0" fontId="6" fillId="0" borderId="5" xfId="0" applyFont="1" applyFill="1" applyBorder="1" applyAlignment="1">
      <alignment horizontal="center"/>
    </xf>
    <xf numFmtId="164" fontId="7" fillId="3" borderId="23" xfId="0" applyNumberFormat="1" applyFont="1" applyFill="1" applyBorder="1" applyAlignment="1">
      <alignment horizontal="center"/>
    </xf>
    <xf numFmtId="164" fontId="7" fillId="3" borderId="24" xfId="0" applyNumberFormat="1" applyFont="1" applyFill="1" applyBorder="1" applyAlignment="1">
      <alignment horizontal="center"/>
    </xf>
    <xf numFmtId="0" fontId="6" fillId="3" borderId="25" xfId="0" applyFont="1" applyFill="1" applyBorder="1" applyAlignment="1"/>
    <xf numFmtId="164" fontId="7" fillId="3" borderId="26" xfId="0" applyNumberFormat="1" applyFont="1" applyFill="1" applyBorder="1" applyAlignment="1">
      <alignment horizontal="center"/>
    </xf>
    <xf numFmtId="0" fontId="7" fillId="0" borderId="27" xfId="0" applyFont="1" applyFill="1" applyBorder="1" applyAlignment="1">
      <alignment horizontal="left"/>
    </xf>
    <xf numFmtId="0" fontId="6" fillId="0" borderId="28" xfId="0" applyFont="1" applyFill="1" applyBorder="1" applyAlignment="1"/>
    <xf numFmtId="0" fontId="7" fillId="0" borderId="29" xfId="0" applyFont="1" applyFill="1" applyBorder="1" applyAlignment="1">
      <alignment horizontal="left"/>
    </xf>
    <xf numFmtId="0" fontId="7" fillId="0" borderId="11" xfId="0" applyFont="1" applyFill="1" applyBorder="1" applyAlignment="1">
      <alignment horizontal="center" wrapText="1"/>
    </xf>
    <xf numFmtId="0" fontId="11" fillId="0" borderId="29" xfId="0" applyFont="1" applyFill="1" applyBorder="1" applyAlignment="1">
      <alignment horizontal="center"/>
    </xf>
    <xf numFmtId="165" fontId="7" fillId="0" borderId="11" xfId="0" applyNumberFormat="1" applyFont="1" applyFill="1" applyBorder="1" applyAlignment="1">
      <alignment horizontal="center"/>
    </xf>
    <xf numFmtId="42" fontId="7" fillId="3" borderId="11" xfId="2" applyFont="1" applyFill="1" applyBorder="1" applyAlignment="1">
      <alignment horizontal="center"/>
    </xf>
    <xf numFmtId="10" fontId="6" fillId="2" borderId="11" xfId="0" applyNumberFormat="1" applyFont="1" applyFill="1" applyBorder="1" applyAlignment="1">
      <alignment horizontal="center"/>
    </xf>
    <xf numFmtId="8" fontId="16" fillId="0" borderId="29" xfId="0" applyNumberFormat="1" applyFont="1" applyFill="1" applyBorder="1" applyAlignment="1"/>
    <xf numFmtId="0" fontId="6" fillId="0" borderId="6" xfId="0" applyFont="1" applyFill="1" applyBorder="1" applyAlignment="1">
      <alignment horizontal="center"/>
    </xf>
    <xf numFmtId="0" fontId="6" fillId="0" borderId="11" xfId="0" applyFont="1" applyFill="1" applyBorder="1" applyAlignment="1">
      <alignment horizontal="center"/>
    </xf>
    <xf numFmtId="8" fontId="6" fillId="0" borderId="11" xfId="0" applyNumberFormat="1" applyFont="1" applyFill="1" applyBorder="1" applyAlignment="1"/>
    <xf numFmtId="1" fontId="6" fillId="0" borderId="11" xfId="0" applyNumberFormat="1" applyFont="1" applyFill="1" applyBorder="1" applyAlignment="1">
      <alignment horizontal="center"/>
    </xf>
    <xf numFmtId="10" fontId="7" fillId="0" borderId="11" xfId="0" applyNumberFormat="1" applyFont="1" applyFill="1" applyBorder="1" applyAlignment="1">
      <alignment horizontal="right"/>
    </xf>
    <xf numFmtId="3" fontId="17" fillId="0" borderId="29" xfId="0" applyNumberFormat="1" applyFont="1" applyFill="1" applyBorder="1" applyAlignment="1">
      <alignment horizontal="center"/>
    </xf>
    <xf numFmtId="0" fontId="7" fillId="0" borderId="30" xfId="0" applyFont="1" applyFill="1" applyBorder="1" applyAlignment="1">
      <alignment horizontal="left"/>
    </xf>
    <xf numFmtId="0" fontId="11" fillId="0" borderId="31" xfId="0" applyFont="1" applyFill="1" applyBorder="1" applyAlignment="1">
      <alignment horizontal="center"/>
    </xf>
    <xf numFmtId="0" fontId="6" fillId="0" borderId="31" xfId="0" applyFont="1" applyFill="1" applyBorder="1" applyAlignment="1"/>
    <xf numFmtId="0" fontId="6" fillId="0" borderId="22" xfId="0" applyFont="1" applyFill="1" applyBorder="1" applyAlignment="1"/>
    <xf numFmtId="0" fontId="7" fillId="0" borderId="29" xfId="0" applyFont="1" applyFill="1" applyBorder="1" applyAlignment="1">
      <alignment horizontal="center"/>
    </xf>
    <xf numFmtId="0" fontId="11" fillId="0" borderId="11" xfId="0" applyFont="1" applyFill="1" applyBorder="1" applyAlignment="1">
      <alignment horizontal="right"/>
    </xf>
    <xf numFmtId="165" fontId="7" fillId="3" borderId="11" xfId="0" applyNumberFormat="1" applyFont="1" applyFill="1" applyBorder="1" applyAlignment="1">
      <alignment horizontal="center"/>
    </xf>
    <xf numFmtId="0" fontId="11" fillId="3" borderId="11" xfId="0" applyFont="1" applyFill="1" applyBorder="1" applyAlignment="1">
      <alignment horizontal="center"/>
    </xf>
    <xf numFmtId="1" fontId="6" fillId="3" borderId="11" xfId="0" applyNumberFormat="1" applyFont="1" applyFill="1" applyBorder="1" applyAlignment="1">
      <alignment horizontal="center"/>
    </xf>
    <xf numFmtId="8" fontId="19" fillId="3" borderId="29" xfId="0" applyNumberFormat="1" applyFont="1" applyFill="1" applyBorder="1" applyAlignment="1"/>
    <xf numFmtId="8" fontId="20" fillId="3" borderId="10" xfId="0" applyNumberFormat="1" applyFont="1" applyFill="1" applyBorder="1" applyAlignment="1">
      <alignment horizontal="center"/>
    </xf>
    <xf numFmtId="8" fontId="6" fillId="3" borderId="11" xfId="0" applyNumberFormat="1" applyFont="1" applyFill="1" applyBorder="1" applyAlignment="1"/>
    <xf numFmtId="1" fontId="7" fillId="3" borderId="11" xfId="0" applyNumberFormat="1" applyFont="1" applyFill="1" applyBorder="1" applyAlignment="1">
      <alignment horizontal="right"/>
    </xf>
    <xf numFmtId="8" fontId="16" fillId="3" borderId="29" xfId="0" applyNumberFormat="1" applyFont="1" applyFill="1" applyBorder="1" applyAlignment="1"/>
    <xf numFmtId="10" fontId="6" fillId="0" borderId="6" xfId="0" applyNumberFormat="1" applyFont="1" applyFill="1" applyBorder="1" applyAlignment="1">
      <alignment horizontal="center"/>
    </xf>
    <xf numFmtId="10" fontId="6" fillId="0" borderId="11" xfId="0" applyNumberFormat="1" applyFont="1" applyFill="1" applyBorder="1" applyAlignment="1">
      <alignment horizontal="center"/>
    </xf>
    <xf numFmtId="1" fontId="7" fillId="0" borderId="11" xfId="0" applyNumberFormat="1" applyFont="1" applyFill="1" applyBorder="1" applyAlignment="1">
      <alignment horizontal="right"/>
    </xf>
    <xf numFmtId="3" fontId="7" fillId="0" borderId="29" xfId="1" applyNumberFormat="1" applyFont="1" applyFill="1" applyBorder="1" applyAlignment="1"/>
    <xf numFmtId="10" fontId="6" fillId="0" borderId="31" xfId="0" applyNumberFormat="1" applyFont="1" applyFill="1" applyBorder="1" applyAlignment="1">
      <alignment horizontal="center"/>
    </xf>
    <xf numFmtId="10" fontId="7" fillId="0" borderId="31" xfId="0" applyNumberFormat="1" applyFont="1" applyFill="1" applyBorder="1" applyAlignment="1">
      <alignment horizontal="center"/>
    </xf>
    <xf numFmtId="8" fontId="6" fillId="0" borderId="31" xfId="0" applyNumberFormat="1" applyFont="1" applyFill="1" applyBorder="1" applyAlignment="1"/>
    <xf numFmtId="1" fontId="6" fillId="0" borderId="31" xfId="0" applyNumberFormat="1" applyFont="1" applyFill="1" applyBorder="1" applyAlignment="1">
      <alignment horizontal="center"/>
    </xf>
    <xf numFmtId="8" fontId="7" fillId="0" borderId="22" xfId="0" applyNumberFormat="1" applyFont="1" applyFill="1" applyBorder="1" applyAlignment="1"/>
    <xf numFmtId="10" fontId="7" fillId="0" borderId="6" xfId="0" applyNumberFormat="1" applyFont="1" applyFill="1" applyBorder="1" applyAlignment="1">
      <alignment horizontal="center"/>
    </xf>
    <xf numFmtId="10" fontId="7" fillId="0" borderId="11" xfId="0" applyNumberFormat="1" applyFont="1" applyFill="1" applyBorder="1" applyAlignment="1">
      <alignment horizontal="center"/>
    </xf>
    <xf numFmtId="8" fontId="7" fillId="0" borderId="11" xfId="0" applyNumberFormat="1" applyFont="1" applyFill="1" applyBorder="1" applyAlignment="1">
      <alignment horizontal="center"/>
    </xf>
    <xf numFmtId="8" fontId="7" fillId="0" borderId="29" xfId="0" applyNumberFormat="1" applyFont="1" applyFill="1" applyBorder="1" applyAlignment="1">
      <alignment horizontal="center"/>
    </xf>
    <xf numFmtId="10" fontId="21" fillId="0" borderId="6" xfId="0" applyNumberFormat="1" applyFont="1" applyFill="1" applyBorder="1" applyAlignment="1">
      <alignment horizontal="center"/>
    </xf>
    <xf numFmtId="10" fontId="11" fillId="0" borderId="11" xfId="0" applyNumberFormat="1" applyFont="1" applyFill="1" applyBorder="1" applyAlignment="1">
      <alignment horizontal="center"/>
    </xf>
    <xf numFmtId="8" fontId="11" fillId="0" borderId="11" xfId="0" applyNumberFormat="1" applyFont="1" applyFill="1" applyBorder="1" applyAlignment="1">
      <alignment horizontal="center"/>
    </xf>
    <xf numFmtId="8" fontId="11" fillId="0" borderId="29" xfId="0" applyNumberFormat="1" applyFont="1" applyFill="1" applyBorder="1" applyAlignment="1">
      <alignment horizontal="center"/>
    </xf>
    <xf numFmtId="166" fontId="13" fillId="2" borderId="14" xfId="0" applyNumberFormat="1" applyFont="1" applyFill="1" applyBorder="1" applyAlignment="1">
      <alignment horizontal="center"/>
    </xf>
    <xf numFmtId="164" fontId="7" fillId="0" borderId="11" xfId="0" applyNumberFormat="1" applyFont="1" applyFill="1" applyBorder="1" applyAlignment="1">
      <alignment horizontal="center"/>
    </xf>
    <xf numFmtId="42" fontId="6" fillId="0" borderId="11" xfId="2" applyFont="1" applyFill="1" applyBorder="1" applyAlignment="1"/>
    <xf numFmtId="0" fontId="11" fillId="0" borderId="11" xfId="0" applyFont="1" applyFill="1" applyBorder="1" applyAlignment="1"/>
    <xf numFmtId="0" fontId="6" fillId="0" borderId="0" xfId="0" applyFont="1" applyFill="1" applyBorder="1" applyAlignment="1">
      <alignment horizontal="center"/>
    </xf>
    <xf numFmtId="0" fontId="6" fillId="0" borderId="5" xfId="0" applyFont="1" applyFill="1" applyBorder="1" applyAlignment="1">
      <alignment horizontal="center"/>
    </xf>
    <xf numFmtId="0" fontId="7" fillId="0" borderId="7" xfId="0" applyFont="1" applyFill="1" applyBorder="1" applyAlignment="1">
      <alignment horizontal="left"/>
    </xf>
    <xf numFmtId="0" fontId="7" fillId="3" borderId="6" xfId="0" applyFont="1" applyFill="1" applyBorder="1" applyAlignment="1">
      <alignment horizontal="left"/>
    </xf>
    <xf numFmtId="8" fontId="19" fillId="3" borderId="10" xfId="0" applyNumberFormat="1" applyFont="1" applyFill="1" applyBorder="1" applyAlignment="1">
      <alignment horizontal="center"/>
    </xf>
    <xf numFmtId="0" fontId="6" fillId="3" borderId="11" xfId="0" applyFont="1" applyFill="1" applyBorder="1" applyAlignment="1"/>
    <xf numFmtId="8" fontId="8" fillId="3" borderId="10" xfId="0" applyNumberFormat="1" applyFont="1" applyFill="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9" xfId="0" applyFont="1" applyFill="1" applyBorder="1" applyAlignment="1">
      <alignment horizontal="left"/>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6" fillId="3" borderId="12" xfId="0" applyFont="1" applyFill="1" applyBorder="1" applyAlignment="1">
      <alignment horizontal="center"/>
    </xf>
    <xf numFmtId="0" fontId="6" fillId="3" borderId="8" xfId="0" applyFont="1" applyFill="1" applyBorder="1" applyAlignment="1">
      <alignment horizontal="center"/>
    </xf>
    <xf numFmtId="0" fontId="6" fillId="3" borderId="13"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center"/>
    </xf>
    <xf numFmtId="0" fontId="6" fillId="0" borderId="12"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32" xfId="0" applyFont="1" applyFill="1" applyBorder="1" applyAlignment="1">
      <alignment horizontal="center"/>
    </xf>
    <xf numFmtId="0" fontId="6" fillId="0" borderId="33" xfId="0" applyFont="1" applyFill="1" applyBorder="1" applyAlignment="1">
      <alignment horizontal="center"/>
    </xf>
    <xf numFmtId="0" fontId="6" fillId="0" borderId="26"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18" fillId="0" borderId="12" xfId="0" applyFont="1" applyFill="1" applyBorder="1" applyAlignment="1">
      <alignment horizontal="center" wrapText="1"/>
    </xf>
    <xf numFmtId="0" fontId="18" fillId="0" borderId="8" xfId="0" applyFont="1" applyFill="1" applyBorder="1" applyAlignment="1">
      <alignment horizontal="center" wrapText="1"/>
    </xf>
    <xf numFmtId="0" fontId="18" fillId="0" borderId="9" xfId="0" applyFont="1" applyFill="1" applyBorder="1" applyAlignment="1">
      <alignment horizontal="center" wrapText="1"/>
    </xf>
    <xf numFmtId="10" fontId="18" fillId="0" borderId="12" xfId="0" applyNumberFormat="1" applyFont="1" applyFill="1" applyBorder="1" applyAlignment="1">
      <alignment horizontal="center" wrapText="1"/>
    </xf>
    <xf numFmtId="10" fontId="18" fillId="0" borderId="8" xfId="0" applyNumberFormat="1" applyFont="1" applyFill="1" applyBorder="1" applyAlignment="1">
      <alignment horizontal="center" wrapText="1"/>
    </xf>
    <xf numFmtId="10" fontId="18" fillId="0" borderId="9" xfId="0" applyNumberFormat="1" applyFont="1" applyFill="1" applyBorder="1" applyAlignment="1">
      <alignment horizontal="center" wrapText="1"/>
    </xf>
    <xf numFmtId="164" fontId="6" fillId="0" borderId="12" xfId="0" applyNumberFormat="1" applyFont="1" applyFill="1" applyBorder="1" applyAlignment="1">
      <alignment horizontal="center" wrapText="1"/>
    </xf>
    <xf numFmtId="164" fontId="6" fillId="0" borderId="8" xfId="0" applyNumberFormat="1" applyFont="1" applyFill="1" applyBorder="1" applyAlignment="1">
      <alignment horizontal="center" wrapText="1"/>
    </xf>
    <xf numFmtId="164" fontId="6" fillId="0" borderId="9" xfId="0" applyNumberFormat="1" applyFont="1" applyFill="1" applyBorder="1" applyAlignment="1">
      <alignment horizontal="center" wrapText="1"/>
    </xf>
    <xf numFmtId="0" fontId="5" fillId="4" borderId="4"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cellXfs>
  <cellStyles count="4">
    <cellStyle name="Comma" xfId="1" builtinId="3"/>
    <cellStyle name="Currency [0]" xfId="2" builtinId="7"/>
    <cellStyle name="Normal" xfId="0" builtinId="0"/>
    <cellStyle name="Percent" xfId="3" builtinId="5"/>
  </cellStyles>
  <dxfs count="0"/>
  <tableStyles count="0" defaultTableStyle="TableStyleMedium9" defaultPivotStyle="PivotStyleLight16"/>
  <colors>
    <mruColors>
      <color rgb="FF98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6</xdr:row>
      <xdr:rowOff>28575</xdr:rowOff>
    </xdr:from>
    <xdr:to>
      <xdr:col>7</xdr:col>
      <xdr:colOff>781050</xdr:colOff>
      <xdr:row>9</xdr:row>
      <xdr:rowOff>38100</xdr:rowOff>
    </xdr:to>
    <xdr:pic>
      <xdr:nvPicPr>
        <xdr:cNvPr id="2" name="Picture 1026" descr="HYROBOTICS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48200" y="1162050"/>
          <a:ext cx="1685925" cy="590550"/>
        </a:xfrm>
        <a:prstGeom prst="rect">
          <a:avLst/>
        </a:prstGeom>
        <a:noFill/>
        <a:ln w="317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314325</xdr:colOff>
      <xdr:row>6</xdr:row>
      <xdr:rowOff>28575</xdr:rowOff>
    </xdr:from>
    <xdr:to>
      <xdr:col>7</xdr:col>
      <xdr:colOff>781050</xdr:colOff>
      <xdr:row>9</xdr:row>
      <xdr:rowOff>38100</xdr:rowOff>
    </xdr:to>
    <xdr:pic>
      <xdr:nvPicPr>
        <xdr:cNvPr id="2" name="Picture 1026" descr="HYROBOTICS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95775" y="1095375"/>
          <a:ext cx="1685925" cy="590550"/>
        </a:xfrm>
        <a:prstGeom prst="rect">
          <a:avLst/>
        </a:prstGeom>
        <a:noFill/>
        <a:ln w="317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opLeftCell="A10" zoomScale="80" zoomScaleNormal="80" workbookViewId="0">
      <selection activeCell="A2" sqref="A2:H2"/>
    </sheetView>
  </sheetViews>
  <sheetFormatPr defaultRowHeight="15" x14ac:dyDescent="0.25"/>
  <cols>
    <col min="1" max="1" width="17.85546875" customWidth="1"/>
    <col min="2" max="2" width="15.140625" customWidth="1"/>
    <col min="3" max="3" width="12.140625" customWidth="1"/>
    <col min="4" max="4" width="6.42578125" customWidth="1"/>
    <col min="5" max="5" width="13.42578125" customWidth="1"/>
    <col min="8" max="8" width="16.7109375" customWidth="1"/>
  </cols>
  <sheetData>
    <row r="1" spans="1:8" x14ac:dyDescent="0.25">
      <c r="A1" s="1" t="s">
        <v>86</v>
      </c>
      <c r="B1" s="2"/>
      <c r="C1" s="3"/>
      <c r="D1" s="3"/>
      <c r="E1" s="3"/>
      <c r="F1" s="3"/>
      <c r="G1" s="3"/>
      <c r="H1" s="4"/>
    </row>
    <row r="2" spans="1:8" ht="14.25" customHeight="1" thickBot="1" x14ac:dyDescent="0.35">
      <c r="A2" s="135" t="s">
        <v>46</v>
      </c>
      <c r="B2" s="136"/>
      <c r="C2" s="136"/>
      <c r="D2" s="136"/>
      <c r="E2" s="136"/>
      <c r="F2" s="136"/>
      <c r="G2" s="136"/>
      <c r="H2" s="137"/>
    </row>
    <row r="3" spans="1:8" x14ac:dyDescent="0.25">
      <c r="A3" s="9" t="s">
        <v>42</v>
      </c>
      <c r="B3" s="103" t="s">
        <v>43</v>
      </c>
      <c r="C3" s="104"/>
      <c r="D3" s="104"/>
      <c r="E3" s="105"/>
      <c r="F3" s="6"/>
      <c r="G3" s="7"/>
      <c r="H3" s="8"/>
    </row>
    <row r="4" spans="1:8" x14ac:dyDescent="0.25">
      <c r="A4" s="10" t="s">
        <v>44</v>
      </c>
      <c r="B4" s="11">
        <v>28000</v>
      </c>
      <c r="C4" s="12"/>
      <c r="D4" s="13" t="s">
        <v>45</v>
      </c>
      <c r="E4" s="14"/>
      <c r="F4" s="106" t="s">
        <v>0</v>
      </c>
      <c r="G4" s="107"/>
      <c r="H4" s="108"/>
    </row>
    <row r="5" spans="1:8" x14ac:dyDescent="0.25">
      <c r="A5" s="109" t="s">
        <v>46</v>
      </c>
      <c r="B5" s="110"/>
      <c r="C5" s="111"/>
      <c r="D5" s="15" t="s">
        <v>1</v>
      </c>
      <c r="E5" s="95" t="s">
        <v>51</v>
      </c>
      <c r="F5" s="106"/>
      <c r="G5" s="107"/>
      <c r="H5" s="108"/>
    </row>
    <row r="6" spans="1:8" x14ac:dyDescent="0.25">
      <c r="A6" s="96" t="s">
        <v>47</v>
      </c>
      <c r="B6" s="97">
        <f>B4</f>
        <v>28000</v>
      </c>
      <c r="C6" s="98"/>
      <c r="D6" s="15" t="s">
        <v>1</v>
      </c>
      <c r="E6" s="95" t="s">
        <v>52</v>
      </c>
      <c r="F6" s="17"/>
      <c r="G6" s="18"/>
      <c r="H6" s="19"/>
    </row>
    <row r="7" spans="1:8" ht="15.75" x14ac:dyDescent="0.25">
      <c r="A7" s="10" t="s">
        <v>48</v>
      </c>
      <c r="B7" s="20">
        <f>H19++H26+H31+H37+H42+H47</f>
        <v>102191.36400000002</v>
      </c>
      <c r="C7" s="15"/>
      <c r="D7" s="15" t="s">
        <v>1</v>
      </c>
      <c r="E7" s="95" t="s">
        <v>53</v>
      </c>
      <c r="F7" s="112"/>
      <c r="G7" s="113"/>
      <c r="H7" s="19"/>
    </row>
    <row r="8" spans="1:8" x14ac:dyDescent="0.25">
      <c r="A8" s="10" t="s">
        <v>49</v>
      </c>
      <c r="B8" s="21">
        <f>B7/B6</f>
        <v>3.6496915714285718</v>
      </c>
      <c r="C8" s="15"/>
      <c r="D8" s="15" t="s">
        <v>1</v>
      </c>
      <c r="E8" s="95" t="s">
        <v>54</v>
      </c>
      <c r="F8" s="17"/>
      <c r="G8" s="18"/>
      <c r="H8" s="19"/>
    </row>
    <row r="9" spans="1:8" x14ac:dyDescent="0.25">
      <c r="A9" s="10" t="s">
        <v>50</v>
      </c>
      <c r="B9" s="22">
        <f>B6/B7</f>
        <v>0.27399575564917594</v>
      </c>
      <c r="C9" s="15"/>
      <c r="D9" s="15" t="s">
        <v>1</v>
      </c>
      <c r="E9" s="95" t="s">
        <v>55</v>
      </c>
      <c r="F9" s="17"/>
      <c r="G9" s="18"/>
      <c r="H9" s="19"/>
    </row>
    <row r="10" spans="1:8" ht="15.75" thickBot="1" x14ac:dyDescent="0.3">
      <c r="A10" s="23"/>
      <c r="B10" s="18"/>
      <c r="C10" s="18"/>
      <c r="D10" s="18"/>
      <c r="E10" s="18"/>
      <c r="F10" s="17"/>
      <c r="G10" s="18"/>
      <c r="H10" s="19"/>
    </row>
    <row r="11" spans="1:8" x14ac:dyDescent="0.25">
      <c r="A11" s="24" t="s">
        <v>56</v>
      </c>
      <c r="B11" s="25" t="s">
        <v>57</v>
      </c>
      <c r="C11" s="25" t="s">
        <v>58</v>
      </c>
      <c r="D11" s="15"/>
      <c r="E11" s="26" t="s">
        <v>59</v>
      </c>
      <c r="F11" s="100" t="s">
        <v>39</v>
      </c>
      <c r="G11" s="101"/>
      <c r="H11" s="102"/>
    </row>
    <row r="12" spans="1:8" x14ac:dyDescent="0.25">
      <c r="A12" s="27" t="s">
        <v>2</v>
      </c>
      <c r="B12" s="28" t="s">
        <v>3</v>
      </c>
      <c r="C12" s="28" t="s">
        <v>60</v>
      </c>
      <c r="D12" s="15"/>
      <c r="E12" s="29" t="s">
        <v>4</v>
      </c>
      <c r="F12" s="120" t="s">
        <v>40</v>
      </c>
      <c r="G12" s="121"/>
      <c r="H12" s="122"/>
    </row>
    <row r="13" spans="1:8" ht="15.75" thickBot="1" x14ac:dyDescent="0.3">
      <c r="A13" s="30">
        <v>1500</v>
      </c>
      <c r="B13" s="31">
        <v>2</v>
      </c>
      <c r="C13" s="11">
        <v>0.5</v>
      </c>
      <c r="D13" s="32"/>
      <c r="E13" s="33">
        <v>85</v>
      </c>
      <c r="F13" s="123" t="s">
        <v>41</v>
      </c>
      <c r="G13" s="124"/>
      <c r="H13" s="125"/>
    </row>
    <row r="14" spans="1:8" x14ac:dyDescent="0.25">
      <c r="A14" s="34" t="s">
        <v>61</v>
      </c>
      <c r="B14" s="35" t="s">
        <v>62</v>
      </c>
      <c r="C14" s="35" t="s">
        <v>63</v>
      </c>
      <c r="D14" s="36"/>
      <c r="E14" s="37" t="s">
        <v>64</v>
      </c>
      <c r="F14" s="93"/>
      <c r="G14" s="93"/>
      <c r="H14" s="94"/>
    </row>
    <row r="15" spans="1:8" ht="15.75" thickBot="1" x14ac:dyDescent="0.3">
      <c r="A15" s="39">
        <f>A13/B13*A19/720</f>
        <v>52.083333333333336</v>
      </c>
      <c r="B15" s="40">
        <f>A13/B13*B19/720</f>
        <v>50</v>
      </c>
      <c r="C15" s="40">
        <f>A15-B15</f>
        <v>2.0833333333333357</v>
      </c>
      <c r="D15" s="41"/>
      <c r="E15" s="42">
        <f>C15*12</f>
        <v>25.000000000000028</v>
      </c>
      <c r="F15" s="93"/>
      <c r="G15" s="93"/>
      <c r="H15" s="94"/>
    </row>
    <row r="16" spans="1:8" x14ac:dyDescent="0.25">
      <c r="A16" s="43" t="s">
        <v>65</v>
      </c>
      <c r="B16" s="44"/>
      <c r="C16" s="44"/>
      <c r="D16" s="44"/>
      <c r="E16" s="44"/>
      <c r="F16" s="25" t="s">
        <v>67</v>
      </c>
      <c r="G16" s="12"/>
      <c r="H16" s="45"/>
    </row>
    <row r="17" spans="1:8" ht="27" customHeight="1" x14ac:dyDescent="0.25">
      <c r="A17" s="81" t="s">
        <v>79</v>
      </c>
      <c r="B17" s="82" t="s">
        <v>80</v>
      </c>
      <c r="C17" s="25" t="s">
        <v>5</v>
      </c>
      <c r="D17" s="12"/>
      <c r="E17" s="25" t="s">
        <v>66</v>
      </c>
      <c r="F17" s="46" t="s">
        <v>68</v>
      </c>
      <c r="G17" s="25" t="s">
        <v>5</v>
      </c>
      <c r="H17" s="46" t="s">
        <v>69</v>
      </c>
    </row>
    <row r="18" spans="1:8" x14ac:dyDescent="0.25">
      <c r="A18" s="27" t="s">
        <v>6</v>
      </c>
      <c r="B18" s="28" t="s">
        <v>6</v>
      </c>
      <c r="C18" s="28" t="s">
        <v>7</v>
      </c>
      <c r="D18" s="12"/>
      <c r="E18" s="28" t="s">
        <v>8</v>
      </c>
      <c r="F18" s="28" t="s">
        <v>9</v>
      </c>
      <c r="G18" s="28" t="s">
        <v>10</v>
      </c>
      <c r="H18" s="47" t="s">
        <v>11</v>
      </c>
    </row>
    <row r="19" spans="1:8" x14ac:dyDescent="0.25">
      <c r="A19" s="30">
        <v>50</v>
      </c>
      <c r="B19" s="30">
        <v>48</v>
      </c>
      <c r="C19" s="48">
        <f>1-B19/A19</f>
        <v>4.0000000000000036E-2</v>
      </c>
      <c r="D19" s="28"/>
      <c r="E19" s="49">
        <f>E13</f>
        <v>85</v>
      </c>
      <c r="F19" s="30">
        <v>5745</v>
      </c>
      <c r="G19" s="50">
        <v>0.85</v>
      </c>
      <c r="H19" s="51">
        <f>(C19)*E19*(F19*G19)</f>
        <v>16603.050000000014</v>
      </c>
    </row>
    <row r="20" spans="1:8" ht="16.5" x14ac:dyDescent="0.3">
      <c r="A20" s="52"/>
      <c r="B20" s="53"/>
      <c r="C20" s="48"/>
      <c r="D20" s="28"/>
      <c r="E20" s="54"/>
      <c r="F20" s="55" t="s">
        <v>12</v>
      </c>
      <c r="G20" s="56"/>
      <c r="H20" s="57">
        <f>H19/E19</f>
        <v>195.33000000000015</v>
      </c>
    </row>
    <row r="21" spans="1:8" ht="15.75" thickBot="1" x14ac:dyDescent="0.3">
      <c r="A21" s="126" t="s">
        <v>70</v>
      </c>
      <c r="B21" s="127"/>
      <c r="C21" s="127"/>
      <c r="D21" s="127"/>
      <c r="E21" s="127"/>
      <c r="F21" s="127"/>
      <c r="G21" s="127"/>
      <c r="H21" s="128"/>
    </row>
    <row r="22" spans="1:8" x14ac:dyDescent="0.25">
      <c r="A22" s="58" t="s">
        <v>71</v>
      </c>
      <c r="B22" s="59"/>
      <c r="C22" s="59"/>
      <c r="D22" s="60"/>
      <c r="E22" s="60"/>
      <c r="F22" s="60"/>
      <c r="G22" s="60"/>
      <c r="H22" s="61"/>
    </row>
    <row r="23" spans="1:8" x14ac:dyDescent="0.25">
      <c r="A23" s="81" t="s">
        <v>79</v>
      </c>
      <c r="B23" s="82" t="s">
        <v>80</v>
      </c>
      <c r="C23" s="25" t="s">
        <v>5</v>
      </c>
      <c r="D23" s="12"/>
      <c r="E23" s="25" t="s">
        <v>72</v>
      </c>
      <c r="F23" s="25"/>
      <c r="G23" s="25"/>
      <c r="H23" s="62" t="s">
        <v>74</v>
      </c>
    </row>
    <row r="24" spans="1:8" x14ac:dyDescent="0.25">
      <c r="A24" s="28" t="s">
        <v>73</v>
      </c>
      <c r="B24" s="28" t="s">
        <v>73</v>
      </c>
      <c r="C24" s="28" t="s">
        <v>7</v>
      </c>
      <c r="D24" s="63"/>
      <c r="E24" s="28" t="s">
        <v>13</v>
      </c>
      <c r="F24" s="28"/>
      <c r="G24" s="28"/>
      <c r="H24" s="47"/>
    </row>
    <row r="25" spans="1:8" x14ac:dyDescent="0.25">
      <c r="A25" s="50">
        <v>0.12</v>
      </c>
      <c r="B25" s="50">
        <v>0.04</v>
      </c>
      <c r="C25" s="64">
        <f>B25-A25</f>
        <v>-7.9999999999999988E-2</v>
      </c>
      <c r="D25" s="65"/>
      <c r="E25" s="11">
        <v>25</v>
      </c>
      <c r="F25" s="11"/>
      <c r="G25" s="66"/>
      <c r="H25" s="67"/>
    </row>
    <row r="26" spans="1:8" x14ac:dyDescent="0.25">
      <c r="A26" s="68">
        <f>A25*A13*C13*12</f>
        <v>1080</v>
      </c>
      <c r="B26" s="68">
        <f>B25*A13*C13*12</f>
        <v>360</v>
      </c>
      <c r="C26" s="68">
        <f>A26-B26</f>
        <v>720</v>
      </c>
      <c r="D26" s="65"/>
      <c r="E26" s="69">
        <f>E25*A13/1000*12</f>
        <v>450</v>
      </c>
      <c r="F26" s="66"/>
      <c r="G26" s="70"/>
      <c r="H26" s="71">
        <f>(E26+C26)</f>
        <v>1170</v>
      </c>
    </row>
    <row r="27" spans="1:8" ht="15.75" thickBot="1" x14ac:dyDescent="0.3">
      <c r="A27" s="129" t="s">
        <v>75</v>
      </c>
      <c r="B27" s="130"/>
      <c r="C27" s="130"/>
      <c r="D27" s="130"/>
      <c r="E27" s="130"/>
      <c r="F27" s="130"/>
      <c r="G27" s="130"/>
      <c r="H27" s="131"/>
    </row>
    <row r="28" spans="1:8" x14ac:dyDescent="0.25">
      <c r="A28" s="58" t="s">
        <v>76</v>
      </c>
      <c r="B28" s="59"/>
      <c r="C28" s="59"/>
      <c r="D28" s="60"/>
      <c r="E28" s="60"/>
      <c r="F28" s="60"/>
      <c r="G28" s="60"/>
      <c r="H28" s="61"/>
    </row>
    <row r="29" spans="1:8" x14ac:dyDescent="0.25">
      <c r="A29" s="81" t="s">
        <v>79</v>
      </c>
      <c r="B29" s="82" t="s">
        <v>80</v>
      </c>
      <c r="C29" s="25" t="s">
        <v>5</v>
      </c>
      <c r="D29" s="12"/>
      <c r="E29" s="25" t="s">
        <v>77</v>
      </c>
      <c r="F29" s="25" t="s">
        <v>14</v>
      </c>
      <c r="G29" s="25"/>
      <c r="H29" s="62" t="s">
        <v>15</v>
      </c>
    </row>
    <row r="30" spans="1:8" x14ac:dyDescent="0.25">
      <c r="A30" s="27" t="s">
        <v>16</v>
      </c>
      <c r="B30" s="28" t="s">
        <v>16</v>
      </c>
      <c r="C30" s="28" t="s">
        <v>7</v>
      </c>
      <c r="D30" s="63"/>
      <c r="E30" s="28" t="s">
        <v>17</v>
      </c>
      <c r="F30" s="28" t="s">
        <v>18</v>
      </c>
      <c r="G30" s="28"/>
      <c r="H30" s="47" t="s">
        <v>19</v>
      </c>
    </row>
    <row r="31" spans="1:8" x14ac:dyDescent="0.25">
      <c r="A31" s="50">
        <v>0.95</v>
      </c>
      <c r="B31" s="50">
        <v>0.98</v>
      </c>
      <c r="C31" s="48">
        <f>B31-A31</f>
        <v>3.0000000000000027E-2</v>
      </c>
      <c r="D31" s="28"/>
      <c r="E31" s="11">
        <v>200</v>
      </c>
      <c r="F31" s="55">
        <v>1</v>
      </c>
      <c r="G31" s="55"/>
      <c r="H31" s="51">
        <f>(((((F19*G19*3600)/A19)*F31)*(C31))/1000)*E31</f>
        <v>2109.5640000000017</v>
      </c>
    </row>
    <row r="32" spans="1:8" x14ac:dyDescent="0.25">
      <c r="A32" s="72"/>
      <c r="B32" s="73"/>
      <c r="C32" s="48"/>
      <c r="D32" s="28"/>
      <c r="E32" s="54"/>
      <c r="F32" s="55"/>
      <c r="G32" s="74" t="s">
        <v>20</v>
      </c>
      <c r="H32" s="75">
        <f>(H31/E31)*1000</f>
        <v>10547.820000000009</v>
      </c>
    </row>
    <row r="33" spans="1:8" ht="15.75" thickBot="1" x14ac:dyDescent="0.3">
      <c r="A33" s="129" t="s">
        <v>21</v>
      </c>
      <c r="B33" s="130"/>
      <c r="C33" s="130"/>
      <c r="D33" s="130"/>
      <c r="E33" s="130"/>
      <c r="F33" s="130"/>
      <c r="G33" s="130"/>
      <c r="H33" s="131"/>
    </row>
    <row r="34" spans="1:8" x14ac:dyDescent="0.25">
      <c r="A34" s="58" t="s">
        <v>78</v>
      </c>
      <c r="B34" s="76"/>
      <c r="C34" s="77"/>
      <c r="D34" s="59"/>
      <c r="E34" s="78"/>
      <c r="F34" s="79"/>
      <c r="G34" s="79"/>
      <c r="H34" s="80"/>
    </row>
    <row r="35" spans="1:8" x14ac:dyDescent="0.25">
      <c r="A35" s="81" t="s">
        <v>79</v>
      </c>
      <c r="B35" s="82" t="s">
        <v>80</v>
      </c>
      <c r="C35" s="25"/>
      <c r="D35" s="28"/>
      <c r="E35" s="83" t="s">
        <v>81</v>
      </c>
      <c r="F35" s="55"/>
      <c r="G35" s="55"/>
      <c r="H35" s="84" t="s">
        <v>74</v>
      </c>
    </row>
    <row r="36" spans="1:8" x14ac:dyDescent="0.25">
      <c r="A36" s="85" t="s">
        <v>82</v>
      </c>
      <c r="B36" s="86" t="s">
        <v>83</v>
      </c>
      <c r="C36" s="28" t="s">
        <v>7</v>
      </c>
      <c r="D36" s="28"/>
      <c r="E36" s="87" t="s">
        <v>22</v>
      </c>
      <c r="F36" s="55"/>
      <c r="G36" s="55"/>
      <c r="H36" s="88" t="s">
        <v>23</v>
      </c>
    </row>
    <row r="37" spans="1:8" x14ac:dyDescent="0.25">
      <c r="A37" s="89">
        <v>1.5</v>
      </c>
      <c r="B37" s="89">
        <v>0.5</v>
      </c>
      <c r="C37" s="90">
        <f>B37-A37</f>
        <v>-1</v>
      </c>
      <c r="D37" s="28"/>
      <c r="E37" s="11">
        <v>15</v>
      </c>
      <c r="F37" s="55"/>
      <c r="G37" s="55"/>
      <c r="H37" s="71">
        <f>-1*(F19*G19)*C37*E37</f>
        <v>73248.75</v>
      </c>
    </row>
    <row r="38" spans="1:8" ht="15.75" thickBot="1" x14ac:dyDescent="0.3">
      <c r="A38" s="132" t="s">
        <v>24</v>
      </c>
      <c r="B38" s="133"/>
      <c r="C38" s="133"/>
      <c r="D38" s="133"/>
      <c r="E38" s="133"/>
      <c r="F38" s="133"/>
      <c r="G38" s="133"/>
      <c r="H38" s="134"/>
    </row>
    <row r="39" spans="1:8" x14ac:dyDescent="0.25">
      <c r="A39" s="58" t="s">
        <v>84</v>
      </c>
      <c r="B39" s="59"/>
      <c r="C39" s="59"/>
      <c r="D39" s="60"/>
      <c r="E39" s="60"/>
      <c r="F39" s="60"/>
      <c r="G39" s="60"/>
      <c r="H39" s="61"/>
    </row>
    <row r="40" spans="1:8" x14ac:dyDescent="0.25">
      <c r="A40" s="24" t="s">
        <v>25</v>
      </c>
      <c r="B40" s="25"/>
      <c r="C40" s="25" t="s">
        <v>26</v>
      </c>
      <c r="D40" s="15"/>
      <c r="E40" s="25" t="s">
        <v>27</v>
      </c>
      <c r="F40" s="15"/>
      <c r="G40" s="15"/>
      <c r="H40" s="62" t="s">
        <v>28</v>
      </c>
    </row>
    <row r="41" spans="1:8" x14ac:dyDescent="0.25">
      <c r="A41" s="27" t="s">
        <v>29</v>
      </c>
      <c r="B41" s="25" t="s">
        <v>30</v>
      </c>
      <c r="C41" s="28" t="s">
        <v>31</v>
      </c>
      <c r="D41" s="15"/>
      <c r="E41" s="28" t="s">
        <v>32</v>
      </c>
      <c r="F41" s="15"/>
      <c r="G41" s="15"/>
      <c r="H41" s="47" t="s">
        <v>33</v>
      </c>
    </row>
    <row r="42" spans="1:8" x14ac:dyDescent="0.25">
      <c r="A42" s="89">
        <v>2</v>
      </c>
      <c r="B42" s="50">
        <v>0.08</v>
      </c>
      <c r="C42" s="50">
        <v>0.25</v>
      </c>
      <c r="D42" s="15"/>
      <c r="E42" s="91">
        <f>B4</f>
        <v>28000</v>
      </c>
      <c r="F42" s="15"/>
      <c r="G42" s="15"/>
      <c r="H42" s="71">
        <f>((E42/A42)+(E42*B42))*C42</f>
        <v>4060</v>
      </c>
    </row>
    <row r="43" spans="1:8" ht="15.75" thickBot="1" x14ac:dyDescent="0.3">
      <c r="A43" s="114" t="s">
        <v>34</v>
      </c>
      <c r="B43" s="115"/>
      <c r="C43" s="115"/>
      <c r="D43" s="115"/>
      <c r="E43" s="115"/>
      <c r="F43" s="115"/>
      <c r="G43" s="115"/>
      <c r="H43" s="116"/>
    </row>
    <row r="44" spans="1:8" x14ac:dyDescent="0.25">
      <c r="A44" s="58" t="s">
        <v>85</v>
      </c>
      <c r="B44" s="60"/>
      <c r="C44" s="60"/>
      <c r="D44" s="60"/>
      <c r="E44" s="60"/>
      <c r="F44" s="60"/>
      <c r="G44" s="60"/>
      <c r="H44" s="61"/>
    </row>
    <row r="45" spans="1:8" x14ac:dyDescent="0.25">
      <c r="A45" s="81" t="s">
        <v>79</v>
      </c>
      <c r="B45" s="82" t="s">
        <v>80</v>
      </c>
      <c r="C45" s="25"/>
      <c r="D45" s="15"/>
      <c r="E45" s="15"/>
      <c r="F45" s="15"/>
      <c r="G45" s="15"/>
      <c r="H45" s="62" t="s">
        <v>35</v>
      </c>
    </row>
    <row r="46" spans="1:8" x14ac:dyDescent="0.25">
      <c r="A46" s="27" t="s">
        <v>36</v>
      </c>
      <c r="B46" s="92" t="s">
        <v>36</v>
      </c>
      <c r="C46" s="92" t="s">
        <v>7</v>
      </c>
      <c r="D46" s="15"/>
      <c r="E46" s="15"/>
      <c r="F46" s="15"/>
      <c r="G46" s="15"/>
      <c r="H46" s="47" t="s">
        <v>37</v>
      </c>
    </row>
    <row r="47" spans="1:8" x14ac:dyDescent="0.25">
      <c r="A47" s="11">
        <v>5000</v>
      </c>
      <c r="B47" s="11">
        <v>0</v>
      </c>
      <c r="C47" s="91">
        <f>A47-B47</f>
        <v>5000</v>
      </c>
      <c r="D47" s="15"/>
      <c r="E47" s="15"/>
      <c r="F47" s="15"/>
      <c r="G47" s="15"/>
      <c r="H47" s="71">
        <f>C47</f>
        <v>5000</v>
      </c>
    </row>
    <row r="48" spans="1:8" ht="15.75" thickBot="1" x14ac:dyDescent="0.3">
      <c r="A48" s="117" t="s">
        <v>38</v>
      </c>
      <c r="B48" s="118"/>
      <c r="C48" s="118"/>
      <c r="D48" s="118"/>
      <c r="E48" s="118"/>
      <c r="F48" s="118"/>
      <c r="G48" s="118"/>
      <c r="H48" s="119"/>
    </row>
  </sheetData>
  <sheetProtection formatCells="0" formatColumns="0" formatRows="0" insertColumns="0" insertRows="0" deleteColumns="0" deleteRows="0" selectLockedCells="1" selectUnlockedCells="1"/>
  <mergeCells count="14">
    <mergeCell ref="A43:H43"/>
    <mergeCell ref="A48:H48"/>
    <mergeCell ref="F12:H12"/>
    <mergeCell ref="F13:H13"/>
    <mergeCell ref="A21:H21"/>
    <mergeCell ref="A27:H27"/>
    <mergeCell ref="A33:H33"/>
    <mergeCell ref="A38:H38"/>
    <mergeCell ref="F11:H11"/>
    <mergeCell ref="A2:H2"/>
    <mergeCell ref="B3:E3"/>
    <mergeCell ref="F4:H5"/>
    <mergeCell ref="A5:C5"/>
    <mergeCell ref="F7:G7"/>
  </mergeCells>
  <pageMargins left="0.28999999999999998" right="0.25" top="0.44" bottom="0.28000000000000003"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tabSelected="1" workbookViewId="0">
      <selection activeCell="A2" sqref="A2:H2"/>
    </sheetView>
  </sheetViews>
  <sheetFormatPr defaultRowHeight="15" x14ac:dyDescent="0.25"/>
  <cols>
    <col min="1" max="1" width="17.85546875" customWidth="1"/>
    <col min="2" max="2" width="15.140625" customWidth="1"/>
    <col min="3" max="3" width="12.140625" customWidth="1"/>
    <col min="4" max="4" width="6.42578125" customWidth="1"/>
    <col min="5" max="5" width="13.42578125" customWidth="1"/>
    <col min="8" max="8" width="16.7109375" customWidth="1"/>
  </cols>
  <sheetData>
    <row r="1" spans="1:8" x14ac:dyDescent="0.25">
      <c r="A1" s="1" t="s">
        <v>87</v>
      </c>
      <c r="B1" s="2"/>
      <c r="C1" s="3"/>
      <c r="D1" s="3"/>
      <c r="E1" s="3"/>
      <c r="F1" s="3"/>
      <c r="G1" s="3"/>
      <c r="H1" s="4"/>
    </row>
    <row r="2" spans="1:8" ht="14.25" customHeight="1" thickBot="1" x14ac:dyDescent="0.35">
      <c r="A2" s="135" t="s">
        <v>46</v>
      </c>
      <c r="B2" s="136"/>
      <c r="C2" s="136"/>
      <c r="D2" s="136"/>
      <c r="E2" s="136"/>
      <c r="F2" s="136"/>
      <c r="G2" s="136"/>
      <c r="H2" s="137"/>
    </row>
    <row r="3" spans="1:8" x14ac:dyDescent="0.25">
      <c r="A3" s="9" t="s">
        <v>42</v>
      </c>
      <c r="B3" s="103" t="s">
        <v>43</v>
      </c>
      <c r="C3" s="104"/>
      <c r="D3" s="104"/>
      <c r="E3" s="105"/>
      <c r="F3" s="6"/>
      <c r="G3" s="7"/>
      <c r="H3" s="8"/>
    </row>
    <row r="4" spans="1:8" x14ac:dyDescent="0.25">
      <c r="A4" s="10" t="s">
        <v>44</v>
      </c>
      <c r="B4" s="11">
        <v>5000</v>
      </c>
      <c r="C4" s="12"/>
      <c r="D4" s="13" t="s">
        <v>45</v>
      </c>
      <c r="E4" s="14"/>
      <c r="F4" s="106" t="s">
        <v>0</v>
      </c>
      <c r="G4" s="107"/>
      <c r="H4" s="108"/>
    </row>
    <row r="5" spans="1:8" x14ac:dyDescent="0.25">
      <c r="A5" s="109" t="s">
        <v>46</v>
      </c>
      <c r="B5" s="110"/>
      <c r="C5" s="111"/>
      <c r="D5" s="15" t="s">
        <v>1</v>
      </c>
      <c r="E5" s="16" t="s">
        <v>51</v>
      </c>
      <c r="F5" s="106"/>
      <c r="G5" s="107"/>
      <c r="H5" s="108"/>
    </row>
    <row r="6" spans="1:8" x14ac:dyDescent="0.25">
      <c r="A6" s="96" t="s">
        <v>47</v>
      </c>
      <c r="B6" s="99">
        <f>B4</f>
        <v>5000</v>
      </c>
      <c r="C6" s="98"/>
      <c r="D6" s="15" t="s">
        <v>1</v>
      </c>
      <c r="E6" s="16" t="s">
        <v>52</v>
      </c>
      <c r="F6" s="17"/>
      <c r="G6" s="18"/>
      <c r="H6" s="19"/>
    </row>
    <row r="7" spans="1:8" ht="15.75" x14ac:dyDescent="0.25">
      <c r="A7" s="10" t="s">
        <v>48</v>
      </c>
      <c r="B7" s="20">
        <f>H19++H26+H31+H37+H42+H47</f>
        <v>56467.114000000016</v>
      </c>
      <c r="C7" s="15"/>
      <c r="D7" s="15" t="s">
        <v>1</v>
      </c>
      <c r="E7" s="16" t="s">
        <v>53</v>
      </c>
      <c r="F7" s="112"/>
      <c r="G7" s="113"/>
      <c r="H7" s="19"/>
    </row>
    <row r="8" spans="1:8" x14ac:dyDescent="0.25">
      <c r="A8" s="10" t="s">
        <v>49</v>
      </c>
      <c r="B8" s="21">
        <f>B7/B6</f>
        <v>11.293422800000004</v>
      </c>
      <c r="C8" s="15"/>
      <c r="D8" s="15" t="s">
        <v>1</v>
      </c>
      <c r="E8" s="16" t="s">
        <v>54</v>
      </c>
      <c r="F8" s="17"/>
      <c r="G8" s="18"/>
      <c r="H8" s="19"/>
    </row>
    <row r="9" spans="1:8" x14ac:dyDescent="0.25">
      <c r="A9" s="10" t="s">
        <v>50</v>
      </c>
      <c r="B9" s="22">
        <f>B6/B7</f>
        <v>8.8547114343403469E-2</v>
      </c>
      <c r="C9" s="15"/>
      <c r="D9" s="15" t="s">
        <v>1</v>
      </c>
      <c r="E9" s="16" t="s">
        <v>55</v>
      </c>
      <c r="F9" s="17"/>
      <c r="G9" s="18"/>
      <c r="H9" s="19"/>
    </row>
    <row r="10" spans="1:8" ht="15.75" thickBot="1" x14ac:dyDescent="0.3">
      <c r="A10" s="23"/>
      <c r="B10" s="18"/>
      <c r="C10" s="18"/>
      <c r="D10" s="18"/>
      <c r="E10" s="18"/>
      <c r="F10" s="17"/>
      <c r="G10" s="18"/>
      <c r="H10" s="19"/>
    </row>
    <row r="11" spans="1:8" x14ac:dyDescent="0.25">
      <c r="A11" s="24" t="s">
        <v>56</v>
      </c>
      <c r="B11" s="25" t="s">
        <v>57</v>
      </c>
      <c r="C11" s="25" t="s">
        <v>58</v>
      </c>
      <c r="D11" s="15"/>
      <c r="E11" s="26" t="s">
        <v>59</v>
      </c>
      <c r="F11" s="100" t="s">
        <v>39</v>
      </c>
      <c r="G11" s="101"/>
      <c r="H11" s="102"/>
    </row>
    <row r="12" spans="1:8" x14ac:dyDescent="0.25">
      <c r="A12" s="27" t="s">
        <v>2</v>
      </c>
      <c r="B12" s="28" t="s">
        <v>3</v>
      </c>
      <c r="C12" s="28" t="s">
        <v>60</v>
      </c>
      <c r="D12" s="15"/>
      <c r="E12" s="29" t="s">
        <v>4</v>
      </c>
      <c r="F12" s="120" t="s">
        <v>40</v>
      </c>
      <c r="G12" s="121"/>
      <c r="H12" s="122"/>
    </row>
    <row r="13" spans="1:8" ht="15.75" thickBot="1" x14ac:dyDescent="0.3">
      <c r="A13" s="30">
        <v>3500</v>
      </c>
      <c r="B13" s="31">
        <v>2</v>
      </c>
      <c r="C13" s="11">
        <v>0.5</v>
      </c>
      <c r="D13" s="32"/>
      <c r="E13" s="33">
        <v>85</v>
      </c>
      <c r="F13" s="123" t="s">
        <v>41</v>
      </c>
      <c r="G13" s="124"/>
      <c r="H13" s="125"/>
    </row>
    <row r="14" spans="1:8" x14ac:dyDescent="0.25">
      <c r="A14" s="34" t="s">
        <v>61</v>
      </c>
      <c r="B14" s="35" t="s">
        <v>62</v>
      </c>
      <c r="C14" s="35" t="s">
        <v>63</v>
      </c>
      <c r="D14" s="36"/>
      <c r="E14" s="37" t="s">
        <v>64</v>
      </c>
      <c r="F14" s="5"/>
      <c r="G14" s="5"/>
      <c r="H14" s="38"/>
    </row>
    <row r="15" spans="1:8" ht="15.75" thickBot="1" x14ac:dyDescent="0.3">
      <c r="A15" s="39">
        <f>A13/B13*A19/720</f>
        <v>121.52777777777777</v>
      </c>
      <c r="B15" s="40">
        <f>A13/B13*B19/720</f>
        <v>116.66666666666667</v>
      </c>
      <c r="C15" s="40">
        <f>A15-B15</f>
        <v>4.8611111111111001</v>
      </c>
      <c r="D15" s="41"/>
      <c r="E15" s="42">
        <f>C15*12</f>
        <v>58.333333333333201</v>
      </c>
      <c r="F15" s="5"/>
      <c r="G15" s="5"/>
      <c r="H15" s="38"/>
    </row>
    <row r="16" spans="1:8" x14ac:dyDescent="0.25">
      <c r="A16" s="43" t="s">
        <v>92</v>
      </c>
      <c r="B16" s="44"/>
      <c r="C16" s="44"/>
      <c r="D16" s="44"/>
      <c r="E16" s="44"/>
      <c r="F16" s="25" t="s">
        <v>67</v>
      </c>
      <c r="G16" s="12"/>
      <c r="H16" s="45"/>
    </row>
    <row r="17" spans="1:8" ht="27" customHeight="1" x14ac:dyDescent="0.25">
      <c r="A17" s="81" t="s">
        <v>79</v>
      </c>
      <c r="B17" s="82" t="s">
        <v>80</v>
      </c>
      <c r="C17" s="25" t="s">
        <v>5</v>
      </c>
      <c r="D17" s="12"/>
      <c r="E17" s="25" t="s">
        <v>66</v>
      </c>
      <c r="F17" s="46" t="s">
        <v>68</v>
      </c>
      <c r="G17" s="25" t="s">
        <v>5</v>
      </c>
      <c r="H17" s="46" t="s">
        <v>69</v>
      </c>
    </row>
    <row r="18" spans="1:8" x14ac:dyDescent="0.25">
      <c r="A18" s="27" t="s">
        <v>6</v>
      </c>
      <c r="B18" s="28" t="s">
        <v>6</v>
      </c>
      <c r="C18" s="28" t="s">
        <v>7</v>
      </c>
      <c r="D18" s="12"/>
      <c r="E18" s="28" t="s">
        <v>8</v>
      </c>
      <c r="F18" s="28" t="s">
        <v>9</v>
      </c>
      <c r="G18" s="28" t="s">
        <v>10</v>
      </c>
      <c r="H18" s="47" t="s">
        <v>11</v>
      </c>
    </row>
    <row r="19" spans="1:8" x14ac:dyDescent="0.25">
      <c r="A19" s="30">
        <v>50</v>
      </c>
      <c r="B19" s="30">
        <v>48</v>
      </c>
      <c r="C19" s="48">
        <f>1-B19/A19</f>
        <v>4.0000000000000036E-2</v>
      </c>
      <c r="D19" s="28"/>
      <c r="E19" s="49">
        <f>E13</f>
        <v>85</v>
      </c>
      <c r="F19" s="30">
        <v>5745</v>
      </c>
      <c r="G19" s="50">
        <v>0.85</v>
      </c>
      <c r="H19" s="51">
        <f>(C19)*E19*(F19*G19)</f>
        <v>16603.050000000014</v>
      </c>
    </row>
    <row r="20" spans="1:8" ht="16.5" x14ac:dyDescent="0.3">
      <c r="A20" s="52"/>
      <c r="B20" s="53"/>
      <c r="C20" s="48"/>
      <c r="D20" s="28"/>
      <c r="E20" s="54"/>
      <c r="F20" s="55" t="s">
        <v>12</v>
      </c>
      <c r="G20" s="56"/>
      <c r="H20" s="57">
        <f>H19/E19</f>
        <v>195.33000000000015</v>
      </c>
    </row>
    <row r="21" spans="1:8" ht="15.75" thickBot="1" x14ac:dyDescent="0.3">
      <c r="A21" s="126" t="s">
        <v>70</v>
      </c>
      <c r="B21" s="127"/>
      <c r="C21" s="127"/>
      <c r="D21" s="127"/>
      <c r="E21" s="127"/>
      <c r="F21" s="127"/>
      <c r="G21" s="127"/>
      <c r="H21" s="128"/>
    </row>
    <row r="22" spans="1:8" x14ac:dyDescent="0.25">
      <c r="A22" s="58" t="s">
        <v>91</v>
      </c>
      <c r="B22" s="59"/>
      <c r="C22" s="59"/>
      <c r="D22" s="60"/>
      <c r="E22" s="60"/>
      <c r="F22" s="60"/>
      <c r="G22" s="60"/>
      <c r="H22" s="61"/>
    </row>
    <row r="23" spans="1:8" x14ac:dyDescent="0.25">
      <c r="A23" s="81" t="s">
        <v>79</v>
      </c>
      <c r="B23" s="82" t="s">
        <v>80</v>
      </c>
      <c r="C23" s="25" t="s">
        <v>5</v>
      </c>
      <c r="D23" s="12"/>
      <c r="E23" s="25" t="s">
        <v>72</v>
      </c>
      <c r="F23" s="25"/>
      <c r="G23" s="25"/>
      <c r="H23" s="62" t="s">
        <v>74</v>
      </c>
    </row>
    <row r="24" spans="1:8" x14ac:dyDescent="0.25">
      <c r="A24" s="28" t="s">
        <v>73</v>
      </c>
      <c r="B24" s="28" t="s">
        <v>73</v>
      </c>
      <c r="C24" s="28" t="s">
        <v>7</v>
      </c>
      <c r="D24" s="63"/>
      <c r="E24" s="28" t="s">
        <v>13</v>
      </c>
      <c r="F24" s="28"/>
      <c r="G24" s="28"/>
      <c r="H24" s="47"/>
    </row>
    <row r="25" spans="1:8" x14ac:dyDescent="0.25">
      <c r="A25" s="50">
        <v>0.12</v>
      </c>
      <c r="B25" s="50">
        <v>0.04</v>
      </c>
      <c r="C25" s="64">
        <f>B25-A25</f>
        <v>-7.9999999999999988E-2</v>
      </c>
      <c r="D25" s="65"/>
      <c r="E25" s="11">
        <v>25</v>
      </c>
      <c r="F25" s="11"/>
      <c r="G25" s="66"/>
      <c r="H25" s="67"/>
    </row>
    <row r="26" spans="1:8" x14ac:dyDescent="0.25">
      <c r="A26" s="68">
        <f>A25*A13*C13*12</f>
        <v>2520</v>
      </c>
      <c r="B26" s="68">
        <f>B25*A13*C13*12</f>
        <v>840</v>
      </c>
      <c r="C26" s="68">
        <f>A26-B26</f>
        <v>1680</v>
      </c>
      <c r="D26" s="65"/>
      <c r="E26" s="69">
        <f>E25*A13/1000*12</f>
        <v>1050</v>
      </c>
      <c r="F26" s="66"/>
      <c r="G26" s="70"/>
      <c r="H26" s="71">
        <f>(E26+C26)</f>
        <v>2730</v>
      </c>
    </row>
    <row r="27" spans="1:8" ht="15.75" thickBot="1" x14ac:dyDescent="0.3">
      <c r="A27" s="129" t="s">
        <v>75</v>
      </c>
      <c r="B27" s="130"/>
      <c r="C27" s="130"/>
      <c r="D27" s="130"/>
      <c r="E27" s="130"/>
      <c r="F27" s="130"/>
      <c r="G27" s="130"/>
      <c r="H27" s="131"/>
    </row>
    <row r="28" spans="1:8" x14ac:dyDescent="0.25">
      <c r="A28" s="58" t="s">
        <v>76</v>
      </c>
      <c r="B28" s="59"/>
      <c r="C28" s="59"/>
      <c r="D28" s="60"/>
      <c r="E28" s="60"/>
      <c r="F28" s="60"/>
      <c r="G28" s="60"/>
      <c r="H28" s="61"/>
    </row>
    <row r="29" spans="1:8" x14ac:dyDescent="0.25">
      <c r="A29" s="81" t="s">
        <v>79</v>
      </c>
      <c r="B29" s="82" t="s">
        <v>80</v>
      </c>
      <c r="C29" s="25" t="s">
        <v>5</v>
      </c>
      <c r="D29" s="12"/>
      <c r="E29" s="25" t="s">
        <v>77</v>
      </c>
      <c r="F29" s="25" t="s">
        <v>14</v>
      </c>
      <c r="G29" s="25"/>
      <c r="H29" s="62" t="s">
        <v>15</v>
      </c>
    </row>
    <row r="30" spans="1:8" x14ac:dyDescent="0.25">
      <c r="A30" s="27" t="s">
        <v>16</v>
      </c>
      <c r="B30" s="28" t="s">
        <v>16</v>
      </c>
      <c r="C30" s="28" t="s">
        <v>7</v>
      </c>
      <c r="D30" s="63"/>
      <c r="E30" s="28" t="s">
        <v>17</v>
      </c>
      <c r="F30" s="28" t="s">
        <v>18</v>
      </c>
      <c r="G30" s="28"/>
      <c r="H30" s="47" t="s">
        <v>19</v>
      </c>
    </row>
    <row r="31" spans="1:8" x14ac:dyDescent="0.25">
      <c r="A31" s="50">
        <v>0.95</v>
      </c>
      <c r="B31" s="50">
        <v>0.98</v>
      </c>
      <c r="C31" s="48">
        <f>B31-A31</f>
        <v>3.0000000000000027E-2</v>
      </c>
      <c r="D31" s="28"/>
      <c r="E31" s="11">
        <v>200</v>
      </c>
      <c r="F31" s="55">
        <v>1</v>
      </c>
      <c r="G31" s="55"/>
      <c r="H31" s="51">
        <f>(((((F19*G19*3600)/A19)*F31)*(C31))/1000)*E31</f>
        <v>2109.5640000000017</v>
      </c>
    </row>
    <row r="32" spans="1:8" x14ac:dyDescent="0.25">
      <c r="A32" s="72"/>
      <c r="B32" s="73"/>
      <c r="C32" s="48"/>
      <c r="D32" s="28"/>
      <c r="E32" s="54"/>
      <c r="F32" s="55"/>
      <c r="G32" s="74" t="s">
        <v>20</v>
      </c>
      <c r="H32" s="75">
        <f>(H31/E31)*1000</f>
        <v>10547.820000000009</v>
      </c>
    </row>
    <row r="33" spans="1:8" ht="15.75" thickBot="1" x14ac:dyDescent="0.3">
      <c r="A33" s="129" t="s">
        <v>21</v>
      </c>
      <c r="B33" s="130"/>
      <c r="C33" s="130"/>
      <c r="D33" s="130"/>
      <c r="E33" s="130"/>
      <c r="F33" s="130"/>
      <c r="G33" s="130"/>
      <c r="H33" s="131"/>
    </row>
    <row r="34" spans="1:8" x14ac:dyDescent="0.25">
      <c r="A34" s="58" t="s">
        <v>88</v>
      </c>
      <c r="B34" s="76"/>
      <c r="C34" s="77"/>
      <c r="D34" s="59"/>
      <c r="E34" s="78"/>
      <c r="F34" s="79"/>
      <c r="G34" s="79"/>
      <c r="H34" s="80"/>
    </row>
    <row r="35" spans="1:8" x14ac:dyDescent="0.25">
      <c r="A35" s="81" t="s">
        <v>79</v>
      </c>
      <c r="B35" s="82" t="s">
        <v>80</v>
      </c>
      <c r="C35" s="25"/>
      <c r="D35" s="28"/>
      <c r="E35" s="83" t="s">
        <v>81</v>
      </c>
      <c r="F35" s="55"/>
      <c r="G35" s="55"/>
      <c r="H35" s="84" t="s">
        <v>74</v>
      </c>
    </row>
    <row r="36" spans="1:8" x14ac:dyDescent="0.25">
      <c r="A36" s="85" t="s">
        <v>82</v>
      </c>
      <c r="B36" s="86" t="s">
        <v>83</v>
      </c>
      <c r="C36" s="28" t="s">
        <v>7</v>
      </c>
      <c r="D36" s="28"/>
      <c r="E36" s="87" t="s">
        <v>22</v>
      </c>
      <c r="F36" s="55"/>
      <c r="G36" s="55"/>
      <c r="H36" s="88" t="s">
        <v>23</v>
      </c>
    </row>
    <row r="37" spans="1:8" x14ac:dyDescent="0.25">
      <c r="A37" s="89">
        <v>0.8</v>
      </c>
      <c r="B37" s="89">
        <v>0.4</v>
      </c>
      <c r="C37" s="90">
        <f>B37-A37</f>
        <v>-0.4</v>
      </c>
      <c r="D37" s="28"/>
      <c r="E37" s="11">
        <v>15</v>
      </c>
      <c r="F37" s="55"/>
      <c r="G37" s="55"/>
      <c r="H37" s="71">
        <f>-1*(F19*G19)*C37*E37</f>
        <v>29299.500000000004</v>
      </c>
    </row>
    <row r="38" spans="1:8" ht="15.75" thickBot="1" x14ac:dyDescent="0.3">
      <c r="A38" s="132" t="s">
        <v>24</v>
      </c>
      <c r="B38" s="133"/>
      <c r="C38" s="133"/>
      <c r="D38" s="133"/>
      <c r="E38" s="133"/>
      <c r="F38" s="133"/>
      <c r="G38" s="133"/>
      <c r="H38" s="134"/>
    </row>
    <row r="39" spans="1:8" x14ac:dyDescent="0.25">
      <c r="A39" s="58" t="s">
        <v>89</v>
      </c>
      <c r="B39" s="59"/>
      <c r="C39" s="59"/>
      <c r="D39" s="60"/>
      <c r="E39" s="60"/>
      <c r="F39" s="60"/>
      <c r="G39" s="60"/>
      <c r="H39" s="61"/>
    </row>
    <row r="40" spans="1:8" x14ac:dyDescent="0.25">
      <c r="A40" s="24" t="s">
        <v>25</v>
      </c>
      <c r="B40" s="25"/>
      <c r="C40" s="25" t="s">
        <v>26</v>
      </c>
      <c r="D40" s="15"/>
      <c r="E40" s="25" t="s">
        <v>27</v>
      </c>
      <c r="F40" s="15"/>
      <c r="G40" s="15"/>
      <c r="H40" s="62" t="s">
        <v>28</v>
      </c>
    </row>
    <row r="41" spans="1:8" x14ac:dyDescent="0.25">
      <c r="A41" s="27" t="s">
        <v>29</v>
      </c>
      <c r="B41" s="25" t="s">
        <v>30</v>
      </c>
      <c r="C41" s="28" t="s">
        <v>31</v>
      </c>
      <c r="D41" s="15"/>
      <c r="E41" s="28" t="s">
        <v>32</v>
      </c>
      <c r="F41" s="15"/>
      <c r="G41" s="15"/>
      <c r="H41" s="47" t="s">
        <v>33</v>
      </c>
    </row>
    <row r="42" spans="1:8" x14ac:dyDescent="0.25">
      <c r="A42" s="89">
        <v>2</v>
      </c>
      <c r="B42" s="50">
        <v>0.08</v>
      </c>
      <c r="C42" s="50">
        <v>0.25</v>
      </c>
      <c r="D42" s="15"/>
      <c r="E42" s="91">
        <f>B4</f>
        <v>5000</v>
      </c>
      <c r="F42" s="15"/>
      <c r="G42" s="15"/>
      <c r="H42" s="71">
        <f>((E42/A42)+(E42*B42))*C42</f>
        <v>725</v>
      </c>
    </row>
    <row r="43" spans="1:8" ht="15.75" thickBot="1" x14ac:dyDescent="0.3">
      <c r="A43" s="114" t="s">
        <v>34</v>
      </c>
      <c r="B43" s="115"/>
      <c r="C43" s="115"/>
      <c r="D43" s="115"/>
      <c r="E43" s="115"/>
      <c r="F43" s="115"/>
      <c r="G43" s="115"/>
      <c r="H43" s="116"/>
    </row>
    <row r="44" spans="1:8" x14ac:dyDescent="0.25">
      <c r="A44" s="58" t="s">
        <v>90</v>
      </c>
      <c r="B44" s="60"/>
      <c r="C44" s="60"/>
      <c r="D44" s="60"/>
      <c r="E44" s="60"/>
      <c r="F44" s="60"/>
      <c r="G44" s="60"/>
      <c r="H44" s="61"/>
    </row>
    <row r="45" spans="1:8" x14ac:dyDescent="0.25">
      <c r="A45" s="81" t="s">
        <v>79</v>
      </c>
      <c r="B45" s="82" t="s">
        <v>80</v>
      </c>
      <c r="C45" s="25"/>
      <c r="D45" s="15"/>
      <c r="E45" s="15"/>
      <c r="F45" s="15"/>
      <c r="G45" s="15"/>
      <c r="H45" s="62" t="s">
        <v>35</v>
      </c>
    </row>
    <row r="46" spans="1:8" x14ac:dyDescent="0.25">
      <c r="A46" s="27" t="s">
        <v>36</v>
      </c>
      <c r="B46" s="92" t="s">
        <v>36</v>
      </c>
      <c r="C46" s="92" t="s">
        <v>7</v>
      </c>
      <c r="D46" s="15"/>
      <c r="E46" s="15"/>
      <c r="F46" s="15"/>
      <c r="G46" s="15"/>
      <c r="H46" s="47" t="s">
        <v>37</v>
      </c>
    </row>
    <row r="47" spans="1:8" x14ac:dyDescent="0.25">
      <c r="A47" s="11">
        <v>5000</v>
      </c>
      <c r="B47" s="11">
        <v>0</v>
      </c>
      <c r="C47" s="91">
        <f>A47-B47</f>
        <v>5000</v>
      </c>
      <c r="D47" s="15"/>
      <c r="E47" s="15"/>
      <c r="F47" s="15"/>
      <c r="G47" s="15"/>
      <c r="H47" s="71">
        <f>C47</f>
        <v>5000</v>
      </c>
    </row>
    <row r="48" spans="1:8" ht="15.75" thickBot="1" x14ac:dyDescent="0.3">
      <c r="A48" s="117" t="s">
        <v>38</v>
      </c>
      <c r="B48" s="118"/>
      <c r="C48" s="118"/>
      <c r="D48" s="118"/>
      <c r="E48" s="118"/>
      <c r="F48" s="118"/>
      <c r="G48" s="118"/>
      <c r="H48" s="119"/>
    </row>
  </sheetData>
  <sheetProtection formatCells="0" formatColumns="0" formatRows="0" insertColumns="0" insertRows="0" deleteColumns="0" deleteRows="0" selectLockedCells="1" selectUnlockedCells="1"/>
  <mergeCells count="14">
    <mergeCell ref="A43:H43"/>
    <mergeCell ref="A48:H48"/>
    <mergeCell ref="F12:H12"/>
    <mergeCell ref="F13:H13"/>
    <mergeCell ref="A21:H21"/>
    <mergeCell ref="A27:H27"/>
    <mergeCell ref="A33:H33"/>
    <mergeCell ref="A38:H38"/>
    <mergeCell ref="F11:H11"/>
    <mergeCell ref="A2:H2"/>
    <mergeCell ref="B3:E3"/>
    <mergeCell ref="F4:H5"/>
    <mergeCell ref="A5:C5"/>
    <mergeCell ref="F7:G7"/>
  </mergeCells>
  <pageMargins left="0.28999999999999998" right="0.25" top="0.44" bottom="0.28000000000000003"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robot</vt:lpstr>
      <vt:lpstr>sprue picker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Henson</dc:creator>
  <cp:lastModifiedBy>Stella</cp:lastModifiedBy>
  <cp:lastPrinted>2018-11-02T14:47:10Z</cp:lastPrinted>
  <dcterms:created xsi:type="dcterms:W3CDTF">2010-03-02T18:49:09Z</dcterms:created>
  <dcterms:modified xsi:type="dcterms:W3CDTF">2018-11-02T14:47:12Z</dcterms:modified>
</cp:coreProperties>
</file>